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255" windowHeight="8160" activeTab="0"/>
  </bookViews>
  <sheets>
    <sheet name="Data Sheet" sheetId="1" r:id="rId1"/>
    <sheet name="Graphs" sheetId="2" r:id="rId2"/>
    <sheet name="Explanation" sheetId="3" r:id="rId3"/>
  </sheets>
  <definedNames/>
  <calcPr fullCalcOnLoad="1"/>
</workbook>
</file>

<file path=xl/sharedStrings.xml><?xml version="1.0" encoding="utf-8"?>
<sst xmlns="http://schemas.openxmlformats.org/spreadsheetml/2006/main" count="37" uniqueCount="36">
  <si>
    <t>Turnover</t>
  </si>
  <si>
    <t>Gross Margin</t>
  </si>
  <si>
    <t>Overheads</t>
  </si>
  <si>
    <t>Net Profit</t>
  </si>
  <si>
    <t>GM %</t>
  </si>
  <si>
    <t>NetP %</t>
  </si>
  <si>
    <t>Ohead%</t>
  </si>
  <si>
    <t>Cost of Goods</t>
  </si>
  <si>
    <t>Date</t>
  </si>
  <si>
    <t>T12s:</t>
  </si>
  <si>
    <t>Current month:</t>
  </si>
  <si>
    <t>XYZ Company</t>
  </si>
  <si>
    <t>T12 Graphing</t>
  </si>
  <si>
    <t>{This explanation and associated Spreadsheet has been created by J Ranger Ltd (www.jranger.com} following use inspired by CEO Tools by Kraig Kramers (http://www.ceotools.com). This file and associated spreadsheet may be freely copied and used, provided this notice is kept with the files.}</t>
  </si>
  <si>
    <t>INTRODUCTION</t>
  </si>
  <si>
    <t>T12 (Trailing 12 Month) graphs are a series of points where for each point (for a specific month) the value is the sum of the data for that month and the preceding 11 months.  Therefore for July 06, the value would be the sum of all the values for August 05 through July 06 inclusive; for August 06 the sum of values of September 05 through August 06 inclusive.</t>
  </si>
  <si>
    <t>So why T12s?  The main sales factors for most companies include some level of seasonality and hence if graphing Turnover, say, it might be natural to expect a dip at some point in the year, for example during the summer holiday season.   The problem when looking at such graphs is whether the dip this year is better or worse than the previous year’s dip, is the subsequent rise better or worse?   T12s overcome these interpretive issues as they remove seasonality from the data points because each data point includes a full year.  Therefore for Turnover, up is good, down is bad – no interpretation.</t>
  </si>
  <si>
    <t>Hence T12 graphs provide a quick and totally unambiguous picture of company performance.  The usual four parameters to graph are overall Turnover, Gross Profit, Turnover and Net Profit.  Turnover is graphed in absolute values, whereas it is recommended that the others are graphed in percentages.  This is because margins may be declining, whilst overall profit is increasing – a classic graph of absolute profit would hide that margin decrease which is an important issue.   Overhead is also shown with the scale inverted – this is so that on all four graphs Up is good and Down is ‘bad’ – we want to decrease Overheads as a percentage and hence reverse the scale so that a Decrease is in fact Up.</t>
  </si>
  <si>
    <t>Clearly, the T12 methodology can be used for any parameter and not just the standard four of Turnover, Gross Profit, Overheads and Net Profit.  For example, one can create T12s for each major product line, which would show which products are doing well and which might be weakening, even though overall Turnover may be increasing.</t>
  </si>
  <si>
    <t>{What to do if you don’t have 12 months data?  You could do weekly after 3 months.  Or simply plot in the old fashioned method of the value for each month and then as soon as you have enough data start doing T12s.  Or do T3s, T6s, etc until T12s are available.}</t>
  </si>
  <si>
    <t>HOW TO USE THE SPREADSHEET</t>
  </si>
  <si>
    <t>Data to be entered in the Spreadsheet is denoted by Yellow boxes in the spreadsheet.</t>
  </si>
  <si>
    <t xml:space="preserve">Select the “Data Sheet”.  </t>
  </si>
  <si>
    <t>(Note: Column B is deliberately hidden – it is a calculation column.)</t>
  </si>
  <si>
    <t>Save the Spreadsheet with your company or other relevant filename – the filename will be printed at the top of the resultant Graph page.</t>
  </si>
  <si>
    <t>In cell A4 enter the month and year of the first month for which you have data.  Then in columns C, D and F enter the absolute values for Turnover, Cost of Goods sold and Overheads – note these are the values for each month, NOT the T12 for that month which is calculated separately.</t>
  </si>
  <si>
    <t>Continue to enter data for each month up to the current month.  (Note: Months after the base month at A4 are calculated for you.)</t>
  </si>
  <si>
    <t>Then if you have entered (say) 20 months of data, enter the number 20 in Cell D1.  The value in D1 is used to ensure that the T12 calculations do not go beyond the month entered.  As you enter new data in the next month you must increment the value in cell D1 for the T12s for the new month to be calculated and show on the graphs.</t>
  </si>
  <si>
    <t>Cell G1 is used to show the name of the Company to which the T12s are related.</t>
  </si>
  <si>
    <t>Select the “Graphs” sheet</t>
  </si>
  <si>
    <t>Once data has been entered into the Data Sheet, the graphs will be automatically updated and may be printed immediately – they are preformatted to print on one page.</t>
  </si>
  <si>
    <t>However, it is likely that you will not like the scales on the graph and most people will want to change these.  For example changing the Turnover scale to a value a little less than the lowest value and to just above your aimed for figure for the end of the year; or changing the three percentage graphs to show a range of 0-40%.  (Note: It is recommended to keep the three percentage graphs with the same vertical axis so one can understand them comparatively at a glance.)   It is likely that you will also want to change the horizontal (Date axis) to be from the first T12 point to (say) the end of the current financial year.</t>
  </si>
  <si>
    <t>To change the scales, move the cursor over the labels of the scale and right mouse click and then select “Format Axis” option.  Then selected the “Fixed” radio button for Minimum and Maximum axis options and enter the values you want.</t>
  </si>
  <si>
    <t>CONCLUSION</t>
  </si>
  <si>
    <t>.... and that is all there is to it.  A five minute data entry each month, after the initial set-up, will have you instantly understanding performance – is turnover growth slowing or decreasing, are margins holding up, are overheads beginning to creep out of control??  It is amazing how easy these subtle signs are easy to miss when looking at classic figures and data formats – T12s make them instantly clear so you cannot kid yourself and hence will make you take the necessary action (hopefully a celebratory drink because of your continuing stellar performance!).</t>
  </si>
  <si>
    <t>One final point: why not share your T12s with all your staff? If everyone knows the performance of the company then everyone can be rallied into supporting any actions required when things are not as good as hoped for – you’ll be surprised at the ideas staff will generate when they are in the know – they want success as much as anyone.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</si>
</sst>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_ ;\-#,##0\ "/>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2">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6"/>
      <color indexed="8"/>
      <name val="Calibri"/>
      <family val="2"/>
    </font>
    <font>
      <i/>
      <sz val="11"/>
      <color indexed="8"/>
      <name val="Calibri"/>
      <family val="2"/>
    </font>
    <font>
      <b/>
      <sz val="12"/>
      <color indexed="8"/>
      <name val="Calibri"/>
      <family val="2"/>
    </font>
    <font>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6"/>
      <color theme="1"/>
      <name val="Calibri"/>
      <family val="2"/>
    </font>
    <font>
      <i/>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164" fontId="0" fillId="0" borderId="0" xfId="44" applyNumberFormat="1" applyFont="1" applyAlignment="1">
      <alignment/>
    </xf>
    <xf numFmtId="0" fontId="37" fillId="0" borderId="0" xfId="0" applyFont="1" applyAlignment="1">
      <alignment horizontal="center"/>
    </xf>
    <xf numFmtId="9" fontId="0" fillId="0" borderId="0" xfId="57" applyFont="1" applyAlignment="1">
      <alignment/>
    </xf>
    <xf numFmtId="164" fontId="0" fillId="33" borderId="0" xfId="44" applyNumberFormat="1" applyFont="1" applyFill="1" applyAlignment="1">
      <alignment/>
    </xf>
    <xf numFmtId="17" fontId="0" fillId="33" borderId="0" xfId="0" applyNumberFormat="1" applyFill="1" applyAlignment="1">
      <alignment/>
    </xf>
    <xf numFmtId="165" fontId="0" fillId="33" borderId="0" xfId="44" applyNumberFormat="1" applyFont="1" applyFill="1" applyAlignment="1">
      <alignment horizontal="center"/>
    </xf>
    <xf numFmtId="1" fontId="0" fillId="0" borderId="0" xfId="0" applyNumberFormat="1" applyAlignment="1">
      <alignment horizontal="center"/>
    </xf>
    <xf numFmtId="1" fontId="0" fillId="33" borderId="0" xfId="0" applyNumberFormat="1" applyFill="1" applyAlignment="1">
      <alignment horizontal="center"/>
    </xf>
    <xf numFmtId="166" fontId="0" fillId="0" borderId="0" xfId="0" applyNumberFormat="1" applyAlignment="1">
      <alignment/>
    </xf>
    <xf numFmtId="0" fontId="0" fillId="33" borderId="0" xfId="0" applyFill="1" applyAlignment="1">
      <alignment/>
    </xf>
    <xf numFmtId="164" fontId="37" fillId="33" borderId="0" xfId="44" applyNumberFormat="1" applyFont="1" applyFill="1" applyAlignment="1">
      <alignment/>
    </xf>
    <xf numFmtId="0" fontId="0" fillId="0" borderId="0" xfId="0" applyAlignment="1" applyProtection="1">
      <alignment/>
      <protection locked="0"/>
    </xf>
    <xf numFmtId="164" fontId="0" fillId="0" borderId="0" xfId="44" applyNumberFormat="1" applyFont="1" applyAlignment="1" applyProtection="1">
      <alignment/>
      <protection locked="0"/>
    </xf>
    <xf numFmtId="0" fontId="37" fillId="0" borderId="0" xfId="0" applyFont="1" applyAlignment="1" applyProtection="1">
      <alignment horizontal="center"/>
      <protection locked="0"/>
    </xf>
    <xf numFmtId="1" fontId="37" fillId="0" borderId="0" xfId="0" applyNumberFormat="1" applyFont="1" applyAlignment="1" applyProtection="1">
      <alignment horizontal="center"/>
      <protection locked="0"/>
    </xf>
    <xf numFmtId="164" fontId="37" fillId="0" borderId="0" xfId="44" applyNumberFormat="1" applyFont="1" applyAlignment="1" applyProtection="1">
      <alignment horizontal="center"/>
      <protection locked="0"/>
    </xf>
    <xf numFmtId="166" fontId="0" fillId="0" borderId="0" xfId="0" applyNumberFormat="1" applyAlignment="1" applyProtection="1">
      <alignment/>
      <protection locked="0"/>
    </xf>
    <xf numFmtId="9" fontId="0" fillId="0" borderId="0" xfId="57" applyFont="1" applyAlignment="1" applyProtection="1">
      <alignment/>
      <protection locked="0"/>
    </xf>
    <xf numFmtId="17" fontId="0" fillId="0" borderId="0" xfId="0" applyNumberFormat="1" applyAlignment="1" applyProtection="1">
      <alignment/>
      <protection locked="0"/>
    </xf>
    <xf numFmtId="164" fontId="37" fillId="0" borderId="0" xfId="44" applyNumberFormat="1" applyFont="1" applyAlignment="1" applyProtection="1">
      <alignment horizontal="center"/>
      <protection/>
    </xf>
    <xf numFmtId="0" fontId="37" fillId="0" borderId="0" xfId="0" applyFont="1" applyAlignment="1" applyProtection="1">
      <alignment horizontal="right"/>
      <protection/>
    </xf>
    <xf numFmtId="166" fontId="37" fillId="0" borderId="0" xfId="0" applyNumberFormat="1" applyFont="1" applyAlignment="1" applyProtection="1">
      <alignment horizontal="center"/>
      <protection/>
    </xf>
    <xf numFmtId="9" fontId="37" fillId="0" borderId="0" xfId="57" applyFont="1" applyAlignment="1" applyProtection="1">
      <alignment horizontal="center"/>
      <protection/>
    </xf>
    <xf numFmtId="164" fontId="0" fillId="0" borderId="0" xfId="44" applyNumberFormat="1" applyFont="1" applyAlignment="1" applyProtection="1">
      <alignment/>
      <protection/>
    </xf>
    <xf numFmtId="0" fontId="0" fillId="0" borderId="0" xfId="0" applyAlignment="1" applyProtection="1">
      <alignment/>
      <protection/>
    </xf>
    <xf numFmtId="166" fontId="0" fillId="0" borderId="0" xfId="0" applyNumberFormat="1" applyAlignment="1" applyProtection="1">
      <alignment/>
      <protection/>
    </xf>
    <xf numFmtId="9" fontId="0" fillId="0" borderId="0" xfId="57" applyFont="1" applyAlignment="1" applyProtection="1">
      <alignment/>
      <protection/>
    </xf>
    <xf numFmtId="17" fontId="0" fillId="0" borderId="0" xfId="0" applyNumberFormat="1" applyAlignment="1" applyProtection="1">
      <alignment/>
      <protection/>
    </xf>
    <xf numFmtId="1" fontId="0" fillId="0" borderId="0" xfId="0" applyNumberFormat="1" applyAlignment="1" applyProtection="1">
      <alignment horizontal="center"/>
      <protection/>
    </xf>
    <xf numFmtId="0" fontId="39" fillId="0" borderId="0" xfId="0" applyFont="1" applyAlignment="1">
      <alignment horizontal="center" vertical="top"/>
    </xf>
    <xf numFmtId="0" fontId="0" fillId="0" borderId="0" xfId="0" applyAlignment="1">
      <alignment vertical="top"/>
    </xf>
    <xf numFmtId="0" fontId="40" fillId="0" borderId="0" xfId="0" applyFont="1" applyAlignment="1">
      <alignment horizontal="justify" vertical="top"/>
    </xf>
    <xf numFmtId="0" fontId="0" fillId="0" borderId="0" xfId="0" applyAlignment="1">
      <alignment horizontal="justify" vertical="top"/>
    </xf>
    <xf numFmtId="0" fontId="41" fillId="0" borderId="0" xfId="0" applyFont="1" applyAlignment="1">
      <alignment horizontal="justify" vertical="top"/>
    </xf>
    <xf numFmtId="0" fontId="37" fillId="0" borderId="0" xfId="0" applyFont="1" applyAlignment="1">
      <alignment vertical="top"/>
    </xf>
    <xf numFmtId="0" fontId="41" fillId="0" borderId="0" xfId="0"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55"/>
          <c:y val="0.11975"/>
          <c:w val="0.96725"/>
          <c:h val="0.85525"/>
        </c:manualLayout>
      </c:layout>
      <c:lineChart>
        <c:grouping val="standard"/>
        <c:varyColors val="0"/>
        <c:ser>
          <c:idx val="0"/>
          <c:order val="0"/>
          <c:tx>
            <c:strRef>
              <c:f>'Data Sheet'!$I$3:$I$3</c:f>
              <c:strCache>
                <c:ptCount val="1"/>
                <c:pt idx="0">
                  <c:v>Turnover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 Sheet'!$A$4:$A$52</c:f>
              <c:strCache>
                <c:ptCount val="4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strCache>
            </c:strRef>
          </c:cat>
          <c:val>
            <c:numRef>
              <c:f>'Data Sheet'!$I$4:$I$52</c:f>
              <c:numCache>
                <c:ptCount val="49"/>
                <c:pt idx="11">
                  <c:v>1665731</c:v>
                </c:pt>
                <c:pt idx="12">
                  <c:v>1671413</c:v>
                </c:pt>
                <c:pt idx="13">
                  <c:v>1707339</c:v>
                </c:pt>
                <c:pt idx="14">
                  <c:v>1793643</c:v>
                </c:pt>
                <c:pt idx="15">
                  <c:v>1802590</c:v>
                </c:pt>
                <c:pt idx="16">
                  <c:v>1885734</c:v>
                </c:pt>
                <c:pt idx="17">
                  <c:v>1925711</c:v>
                </c:pt>
                <c:pt idx="18">
                  <c:v>2082293</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Cache>
            </c:numRef>
          </c:val>
          <c:smooth val="0"/>
        </c:ser>
        <c:marker val="1"/>
        <c:axId val="7533977"/>
        <c:axId val="696930"/>
      </c:lineChart>
      <c:dateAx>
        <c:axId val="7533977"/>
        <c:scaling>
          <c:orientation val="minMax"/>
          <c:max val="39417"/>
          <c:min val="39052"/>
        </c:scaling>
        <c:axPos val="b"/>
        <c:delete val="0"/>
        <c:numFmt formatCode="mmm-yy" sourceLinked="0"/>
        <c:majorTickMark val="out"/>
        <c:minorTickMark val="none"/>
        <c:tickLblPos val="nextTo"/>
        <c:spPr>
          <a:ln w="3175">
            <a:solidFill>
              <a:srgbClr val="808080"/>
            </a:solidFill>
          </a:ln>
        </c:spPr>
        <c:crossAx val="696930"/>
        <c:crosses val="autoZero"/>
        <c:auto val="0"/>
        <c:baseTimeUnit val="months"/>
        <c:majorUnit val="1"/>
        <c:majorTimeUnit val="months"/>
        <c:minorUnit val="1"/>
        <c:minorTimeUnit val="months"/>
        <c:noMultiLvlLbl val="0"/>
      </c:dateAx>
      <c:valAx>
        <c:axId val="696930"/>
        <c:scaling>
          <c:orientation val="minMax"/>
          <c:max val="3000000"/>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339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Gross Margin %</a:t>
            </a:r>
          </a:p>
        </c:rich>
      </c:tx>
      <c:layout/>
      <c:spPr>
        <a:noFill/>
        <a:ln w="3175">
          <a:noFill/>
        </a:ln>
      </c:spPr>
    </c:title>
    <c:plotArea>
      <c:layout>
        <c:manualLayout>
          <c:xMode val="edge"/>
          <c:yMode val="edge"/>
          <c:x val="0.015"/>
          <c:y val="0.11975"/>
          <c:w val="0.96725"/>
          <c:h val="0.85525"/>
        </c:manualLayout>
      </c:layout>
      <c:lineChart>
        <c:grouping val="standard"/>
        <c:varyColors val="0"/>
        <c:ser>
          <c:idx val="0"/>
          <c:order val="0"/>
          <c:tx>
            <c:strRef>
              <c:f>'Data Sheet'!$J$3</c:f>
              <c:strCache>
                <c:ptCount val="1"/>
                <c:pt idx="0">
                  <c:v>GM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 Sheet'!$A$4:$A$52</c:f>
              <c:strCache>
                <c:ptCount val="4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strCache>
            </c:strRef>
          </c:cat>
          <c:val>
            <c:numRef>
              <c:f>'Data Sheet'!$J$4:$J$52</c:f>
              <c:numCache>
                <c:ptCount val="49"/>
                <c:pt idx="11">
                  <c:v>0.23610414886917516</c:v>
                </c:pt>
                <c:pt idx="12">
                  <c:v>0.35672930628157135</c:v>
                </c:pt>
                <c:pt idx="13">
                  <c:v>0.3420509928022496</c:v>
                </c:pt>
                <c:pt idx="14">
                  <c:v>0.2769770796083725</c:v>
                </c:pt>
                <c:pt idx="15">
                  <c:v>0.2894063541903594</c:v>
                </c:pt>
                <c:pt idx="16">
                  <c:v>0.31186370930364515</c:v>
                </c:pt>
                <c:pt idx="17">
                  <c:v>0.3278165830698376</c:v>
                </c:pt>
                <c:pt idx="18">
                  <c:v>0.3291976681475662</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Cache>
            </c:numRef>
          </c:val>
          <c:smooth val="0"/>
        </c:ser>
        <c:marker val="1"/>
        <c:axId val="6272371"/>
        <c:axId val="56451340"/>
      </c:lineChart>
      <c:dateAx>
        <c:axId val="6272371"/>
        <c:scaling>
          <c:orientation val="minMax"/>
          <c:max val="39417"/>
          <c:min val="39052"/>
        </c:scaling>
        <c:axPos val="b"/>
        <c:delete val="0"/>
        <c:numFmt formatCode="mmm-yy" sourceLinked="0"/>
        <c:majorTickMark val="out"/>
        <c:minorTickMark val="none"/>
        <c:tickLblPos val="nextTo"/>
        <c:spPr>
          <a:ln w="3175">
            <a:solidFill>
              <a:srgbClr val="808080"/>
            </a:solidFill>
          </a:ln>
        </c:spPr>
        <c:crossAx val="56451340"/>
        <c:crosses val="autoZero"/>
        <c:auto val="0"/>
        <c:baseTimeUnit val="months"/>
        <c:majorUnit val="1"/>
        <c:majorTimeUnit val="months"/>
        <c:minorUnit val="1"/>
        <c:minorTimeUnit val="months"/>
        <c:noMultiLvlLbl val="0"/>
      </c:dateAx>
      <c:valAx>
        <c:axId val="56451340"/>
        <c:scaling>
          <c:orientation val="minMax"/>
          <c:max val="0.4"/>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23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Overhead%</a:t>
            </a:r>
          </a:p>
        </c:rich>
      </c:tx>
      <c:layout/>
      <c:spPr>
        <a:noFill/>
        <a:ln w="3175">
          <a:noFill/>
        </a:ln>
      </c:spPr>
    </c:title>
    <c:plotArea>
      <c:layout>
        <c:manualLayout>
          <c:xMode val="edge"/>
          <c:yMode val="edge"/>
          <c:x val="0.01575"/>
          <c:y val="0.11525"/>
          <c:w val="0.96675"/>
          <c:h val="0.8605"/>
        </c:manualLayout>
      </c:layout>
      <c:lineChart>
        <c:grouping val="standard"/>
        <c:varyColors val="0"/>
        <c:ser>
          <c:idx val="0"/>
          <c:order val="0"/>
          <c:tx>
            <c:strRef>
              <c:f>'Data Sheet'!$K$3</c:f>
              <c:strCache>
                <c:ptCount val="1"/>
                <c:pt idx="0">
                  <c:v>Ohead%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 Sheet'!$A$4:$A$52</c:f>
              <c:strCache>
                <c:ptCount val="4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strCache>
            </c:strRef>
          </c:cat>
          <c:val>
            <c:numRef>
              <c:f>'Data Sheet'!$K$4:$K$52</c:f>
              <c:numCache>
                <c:ptCount val="49"/>
                <c:pt idx="11">
                  <c:v>0.2288874974410634</c:v>
                </c:pt>
                <c:pt idx="12">
                  <c:v>0.23128215467990257</c:v>
                </c:pt>
                <c:pt idx="13">
                  <c:v>0.23442854641052538</c:v>
                </c:pt>
                <c:pt idx="14">
                  <c:v>0.23375220152505263</c:v>
                </c:pt>
                <c:pt idx="15">
                  <c:v>0.2314331045883978</c:v>
                </c:pt>
                <c:pt idx="16">
                  <c:v>0.22719865049895688</c:v>
                </c:pt>
                <c:pt idx="17">
                  <c:v>0.2278572537623766</c:v>
                </c:pt>
                <c:pt idx="18">
                  <c:v>0.21615940696146027</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Cache>
            </c:numRef>
          </c:val>
          <c:smooth val="0"/>
        </c:ser>
        <c:marker val="1"/>
        <c:axId val="38300013"/>
        <c:axId val="9155798"/>
      </c:lineChart>
      <c:dateAx>
        <c:axId val="38300013"/>
        <c:scaling>
          <c:orientation val="minMax"/>
          <c:max val="39417"/>
          <c:min val="39052"/>
        </c:scaling>
        <c:axPos val="t"/>
        <c:delete val="0"/>
        <c:numFmt formatCode="mmm-yy" sourceLinked="0"/>
        <c:majorTickMark val="out"/>
        <c:minorTickMark val="none"/>
        <c:tickLblPos val="nextTo"/>
        <c:spPr>
          <a:ln w="3175">
            <a:solidFill>
              <a:srgbClr val="808080"/>
            </a:solidFill>
          </a:ln>
        </c:spPr>
        <c:crossAx val="9155798"/>
        <c:crosses val="autoZero"/>
        <c:auto val="0"/>
        <c:baseTimeUnit val="months"/>
        <c:majorUnit val="1"/>
        <c:majorTimeUnit val="months"/>
        <c:minorUnit val="1"/>
        <c:minorTimeUnit val="months"/>
        <c:noMultiLvlLbl val="0"/>
      </c:dateAx>
      <c:valAx>
        <c:axId val="9155798"/>
        <c:scaling>
          <c:orientation val="maxMin"/>
          <c:max val="0.4"/>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000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Net Profit %</a:t>
            </a:r>
          </a:p>
        </c:rich>
      </c:tx>
      <c:layout/>
      <c:spPr>
        <a:noFill/>
        <a:ln w="3175">
          <a:noFill/>
        </a:ln>
      </c:spPr>
    </c:title>
    <c:plotArea>
      <c:layout>
        <c:manualLayout>
          <c:xMode val="edge"/>
          <c:yMode val="edge"/>
          <c:x val="0.015"/>
          <c:y val="0.11475"/>
          <c:w val="0.96825"/>
          <c:h val="0.861"/>
        </c:manualLayout>
      </c:layout>
      <c:lineChart>
        <c:grouping val="standard"/>
        <c:varyColors val="0"/>
        <c:ser>
          <c:idx val="0"/>
          <c:order val="0"/>
          <c:tx>
            <c:strRef>
              <c:f>'Data Sheet'!$L$3</c:f>
              <c:strCache>
                <c:ptCount val="1"/>
                <c:pt idx="0">
                  <c:v>NetP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'Data Sheet'!$A$4:$A$52</c:f>
              <c:strCache>
                <c:ptCount val="4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strCache>
            </c:strRef>
          </c:cat>
          <c:val>
            <c:numRef>
              <c:f>'Data Sheet'!$L$4:$L$52</c:f>
              <c:numCache>
                <c:ptCount val="49"/>
                <c:pt idx="11">
                  <c:v>0.0072166514281117415</c:v>
                </c:pt>
                <c:pt idx="12">
                  <c:v>0.12544715160166878</c:v>
                </c:pt>
                <c:pt idx="13">
                  <c:v>0.10762244639172419</c:v>
                </c:pt>
                <c:pt idx="14">
                  <c:v>0.04322487808331981</c:v>
                </c:pt>
                <c:pt idx="15">
                  <c:v>0.057973249601961624</c:v>
                </c:pt>
                <c:pt idx="16">
                  <c:v>0.08466505880468825</c:v>
                </c:pt>
                <c:pt idx="17">
                  <c:v>0.09995932930746099</c:v>
                </c:pt>
                <c:pt idx="18">
                  <c:v>0.1130382611861059</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Cache>
            </c:numRef>
          </c:val>
          <c:smooth val="0"/>
        </c:ser>
        <c:marker val="1"/>
        <c:axId val="15293319"/>
        <c:axId val="3422144"/>
      </c:lineChart>
      <c:dateAx>
        <c:axId val="15293319"/>
        <c:scaling>
          <c:orientation val="minMax"/>
          <c:max val="39417"/>
          <c:min val="39052"/>
        </c:scaling>
        <c:axPos val="b"/>
        <c:delete val="0"/>
        <c:numFmt formatCode="mmm-yy" sourceLinked="0"/>
        <c:majorTickMark val="out"/>
        <c:minorTickMark val="none"/>
        <c:tickLblPos val="nextTo"/>
        <c:spPr>
          <a:ln w="3175">
            <a:solidFill>
              <a:srgbClr val="808080"/>
            </a:solidFill>
          </a:ln>
        </c:spPr>
        <c:crossAx val="3422144"/>
        <c:crosses val="autoZero"/>
        <c:auto val="0"/>
        <c:baseTimeUnit val="months"/>
        <c:majorUnit val="1"/>
        <c:majorTimeUnit val="months"/>
        <c:minorUnit val="1"/>
        <c:minorTimeUnit val="months"/>
        <c:noMultiLvlLbl val="0"/>
      </c:dateAx>
      <c:valAx>
        <c:axId val="3422144"/>
        <c:scaling>
          <c:orientation val="minMax"/>
          <c:max val="0.4"/>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2933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28575</xdr:rowOff>
    </xdr:from>
    <xdr:to>
      <xdr:col>10</xdr:col>
      <xdr:colOff>28575</xdr:colOff>
      <xdr:row>22</xdr:row>
      <xdr:rowOff>152400</xdr:rowOff>
    </xdr:to>
    <xdr:graphicFrame>
      <xdr:nvGraphicFramePr>
        <xdr:cNvPr id="1" name="Chart 2"/>
        <xdr:cNvGraphicFramePr/>
      </xdr:nvGraphicFramePr>
      <xdr:xfrm>
        <a:off x="161925" y="219075"/>
        <a:ext cx="5962650" cy="4124325"/>
      </xdr:xfrm>
      <a:graphic>
        <a:graphicData uri="http://schemas.openxmlformats.org/drawingml/2006/chart">
          <c:chart xmlns:c="http://schemas.openxmlformats.org/drawingml/2006/chart" r:id="rId1"/>
        </a:graphicData>
      </a:graphic>
    </xdr:graphicFrame>
    <xdr:clientData/>
  </xdr:twoCellAnchor>
  <xdr:twoCellAnchor>
    <xdr:from>
      <xdr:col>10</xdr:col>
      <xdr:colOff>161925</xdr:colOff>
      <xdr:row>1</xdr:row>
      <xdr:rowOff>28575</xdr:rowOff>
    </xdr:from>
    <xdr:to>
      <xdr:col>20</xdr:col>
      <xdr:colOff>190500</xdr:colOff>
      <xdr:row>22</xdr:row>
      <xdr:rowOff>152400</xdr:rowOff>
    </xdr:to>
    <xdr:graphicFrame>
      <xdr:nvGraphicFramePr>
        <xdr:cNvPr id="2" name="Chart 4"/>
        <xdr:cNvGraphicFramePr/>
      </xdr:nvGraphicFramePr>
      <xdr:xfrm>
        <a:off x="6257925" y="219075"/>
        <a:ext cx="6124575" cy="4124325"/>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23</xdr:row>
      <xdr:rowOff>180975</xdr:rowOff>
    </xdr:from>
    <xdr:to>
      <xdr:col>10</xdr:col>
      <xdr:colOff>28575</xdr:colOff>
      <xdr:row>46</xdr:row>
      <xdr:rowOff>95250</xdr:rowOff>
    </xdr:to>
    <xdr:graphicFrame>
      <xdr:nvGraphicFramePr>
        <xdr:cNvPr id="3" name="Chart 5"/>
        <xdr:cNvGraphicFramePr/>
      </xdr:nvGraphicFramePr>
      <xdr:xfrm>
        <a:off x="219075" y="4562475"/>
        <a:ext cx="5905500" cy="4295775"/>
      </xdr:xfrm>
      <a:graphic>
        <a:graphicData uri="http://schemas.openxmlformats.org/drawingml/2006/chart">
          <c:chart xmlns:c="http://schemas.openxmlformats.org/drawingml/2006/chart" r:id="rId3"/>
        </a:graphicData>
      </a:graphic>
    </xdr:graphicFrame>
    <xdr:clientData/>
  </xdr:twoCellAnchor>
  <xdr:twoCellAnchor>
    <xdr:from>
      <xdr:col>10</xdr:col>
      <xdr:colOff>161925</xdr:colOff>
      <xdr:row>23</xdr:row>
      <xdr:rowOff>180975</xdr:rowOff>
    </xdr:from>
    <xdr:to>
      <xdr:col>20</xdr:col>
      <xdr:colOff>219075</xdr:colOff>
      <xdr:row>46</xdr:row>
      <xdr:rowOff>104775</xdr:rowOff>
    </xdr:to>
    <xdr:graphicFrame>
      <xdr:nvGraphicFramePr>
        <xdr:cNvPr id="4" name="Chart 6"/>
        <xdr:cNvGraphicFramePr/>
      </xdr:nvGraphicFramePr>
      <xdr:xfrm>
        <a:off x="6257925" y="4562475"/>
        <a:ext cx="6153150" cy="4305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K5" sqref="K5"/>
    </sheetView>
  </sheetViews>
  <sheetFormatPr defaultColWidth="9.140625" defaultRowHeight="15"/>
  <cols>
    <col min="2" max="2" width="0" style="7" hidden="1" customWidth="1"/>
    <col min="3" max="3" width="10.421875" style="1" bestFit="1" customWidth="1"/>
    <col min="4" max="4" width="14.00390625" style="1" bestFit="1" customWidth="1"/>
    <col min="5" max="5" width="14.00390625" style="1" customWidth="1"/>
    <col min="6" max="6" width="12.00390625" style="1" bestFit="1" customWidth="1"/>
    <col min="7" max="7" width="11.140625" style="1" bestFit="1" customWidth="1"/>
    <col min="9" max="9" width="11.57421875" style="9" bestFit="1" customWidth="1"/>
    <col min="10" max="10" width="10.00390625" style="3" bestFit="1" customWidth="1"/>
    <col min="11" max="12" width="9.140625" style="3" customWidth="1"/>
  </cols>
  <sheetData>
    <row r="1" spans="1:8" ht="15">
      <c r="A1" s="25" t="s">
        <v>10</v>
      </c>
      <c r="B1" s="29"/>
      <c r="C1" s="24"/>
      <c r="D1" s="6">
        <v>19</v>
      </c>
      <c r="E1" s="19">
        <f>EOMONTH(A4,D1)</f>
        <v>39325</v>
      </c>
      <c r="F1" s="13"/>
      <c r="G1" s="11" t="s">
        <v>11</v>
      </c>
      <c r="H1" s="10"/>
    </row>
    <row r="2" spans="1:12" ht="15">
      <c r="A2" s="25"/>
      <c r="B2" s="29"/>
      <c r="C2" s="24"/>
      <c r="D2" s="13"/>
      <c r="E2" s="13"/>
      <c r="F2" s="13"/>
      <c r="G2" s="13"/>
      <c r="H2" s="12"/>
      <c r="I2" s="17"/>
      <c r="J2" s="18"/>
      <c r="K2" s="18"/>
      <c r="L2" s="18"/>
    </row>
    <row r="3" spans="1:12" s="2" customFormat="1" ht="15">
      <c r="A3" s="14" t="s">
        <v>8</v>
      </c>
      <c r="B3" s="15"/>
      <c r="C3" s="16" t="s">
        <v>0</v>
      </c>
      <c r="D3" s="16" t="s">
        <v>7</v>
      </c>
      <c r="E3" s="20" t="s">
        <v>1</v>
      </c>
      <c r="F3" s="16" t="s">
        <v>2</v>
      </c>
      <c r="G3" s="20" t="s">
        <v>3</v>
      </c>
      <c r="H3" s="21" t="s">
        <v>9</v>
      </c>
      <c r="I3" s="22" t="s">
        <v>0</v>
      </c>
      <c r="J3" s="23" t="s">
        <v>4</v>
      </c>
      <c r="K3" s="23" t="s">
        <v>6</v>
      </c>
      <c r="L3" s="23" t="s">
        <v>5</v>
      </c>
    </row>
    <row r="4" spans="1:12" ht="15">
      <c r="A4" s="5">
        <v>38718</v>
      </c>
      <c r="B4" s="8">
        <v>0</v>
      </c>
      <c r="C4" s="4">
        <v>134324</v>
      </c>
      <c r="D4" s="4">
        <v>286630</v>
      </c>
      <c r="E4" s="24">
        <f>C4-D4</f>
        <v>-152306</v>
      </c>
      <c r="F4" s="4">
        <v>30683</v>
      </c>
      <c r="G4" s="24">
        <f aca="true" t="shared" si="0" ref="G4:G21">C4-D4-F4</f>
        <v>-182989</v>
      </c>
      <c r="H4" s="25"/>
      <c r="I4" s="26"/>
      <c r="J4" s="27"/>
      <c r="K4" s="27"/>
      <c r="L4" s="27"/>
    </row>
    <row r="5" spans="1:12" ht="15">
      <c r="A5" s="28">
        <f>EOMONTH(A4,0)+1</f>
        <v>38749</v>
      </c>
      <c r="B5" s="7">
        <v>1</v>
      </c>
      <c r="C5" s="4">
        <v>66767</v>
      </c>
      <c r="D5" s="4">
        <v>17823</v>
      </c>
      <c r="E5" s="24">
        <f aca="true" t="shared" si="1" ref="E5:E23">C5-D5</f>
        <v>48944</v>
      </c>
      <c r="F5" s="4">
        <v>21615</v>
      </c>
      <c r="G5" s="24">
        <f t="shared" si="0"/>
        <v>27329</v>
      </c>
      <c r="H5" s="25"/>
      <c r="I5" s="26"/>
      <c r="J5" s="27"/>
      <c r="K5" s="27"/>
      <c r="L5" s="27"/>
    </row>
    <row r="6" spans="1:12" ht="15">
      <c r="A6" s="28">
        <f aca="true" t="shared" si="2" ref="A6:A52">EOMONTH(A5,0)+1</f>
        <v>38777</v>
      </c>
      <c r="B6" s="7">
        <v>2</v>
      </c>
      <c r="C6" s="4">
        <v>106980</v>
      </c>
      <c r="D6" s="4">
        <v>-41006</v>
      </c>
      <c r="E6" s="24">
        <f t="shared" si="1"/>
        <v>147986</v>
      </c>
      <c r="F6" s="4">
        <f>26931+3373</f>
        <v>30304</v>
      </c>
      <c r="G6" s="24">
        <f t="shared" si="0"/>
        <v>117682</v>
      </c>
      <c r="H6" s="25"/>
      <c r="I6" s="26"/>
      <c r="J6" s="27"/>
      <c r="K6" s="27"/>
      <c r="L6" s="27"/>
    </row>
    <row r="7" spans="1:12" ht="15">
      <c r="A7" s="28">
        <f t="shared" si="2"/>
        <v>38808</v>
      </c>
      <c r="B7" s="7">
        <v>3</v>
      </c>
      <c r="C7" s="4">
        <v>112838</v>
      </c>
      <c r="D7" s="4">
        <v>111346</v>
      </c>
      <c r="E7" s="24">
        <f t="shared" si="1"/>
        <v>1492</v>
      </c>
      <c r="F7" s="4">
        <f>29634+957</f>
        <v>30591</v>
      </c>
      <c r="G7" s="24">
        <f t="shared" si="0"/>
        <v>-29099</v>
      </c>
      <c r="H7" s="25"/>
      <c r="I7" s="26"/>
      <c r="J7" s="27"/>
      <c r="K7" s="27"/>
      <c r="L7" s="27"/>
    </row>
    <row r="8" spans="1:12" ht="15">
      <c r="A8" s="28">
        <f t="shared" si="2"/>
        <v>38838</v>
      </c>
      <c r="B8" s="7">
        <v>4</v>
      </c>
      <c r="C8" s="4">
        <v>134215</v>
      </c>
      <c r="D8" s="4">
        <v>89467</v>
      </c>
      <c r="E8" s="24">
        <f t="shared" si="1"/>
        <v>44748</v>
      </c>
      <c r="F8" s="4">
        <f>18348+2254</f>
        <v>20602</v>
      </c>
      <c r="G8" s="24">
        <f t="shared" si="0"/>
        <v>24146</v>
      </c>
      <c r="H8" s="25"/>
      <c r="I8" s="26"/>
      <c r="J8" s="27"/>
      <c r="K8" s="27"/>
      <c r="L8" s="27"/>
    </row>
    <row r="9" spans="1:12" ht="15">
      <c r="A9" s="28">
        <f t="shared" si="2"/>
        <v>38869</v>
      </c>
      <c r="B9" s="7">
        <v>5</v>
      </c>
      <c r="C9" s="4">
        <v>148244</v>
      </c>
      <c r="D9" s="4">
        <v>119874</v>
      </c>
      <c r="E9" s="24">
        <f t="shared" si="1"/>
        <v>28370</v>
      </c>
      <c r="F9" s="4">
        <f>25705+4720</f>
        <v>30425</v>
      </c>
      <c r="G9" s="24">
        <f t="shared" si="0"/>
        <v>-2055</v>
      </c>
      <c r="H9" s="25"/>
      <c r="I9" s="26"/>
      <c r="J9" s="27"/>
      <c r="K9" s="27"/>
      <c r="L9" s="27"/>
    </row>
    <row r="10" spans="1:12" ht="15">
      <c r="A10" s="28">
        <f t="shared" si="2"/>
        <v>38899</v>
      </c>
      <c r="B10" s="7">
        <v>6</v>
      </c>
      <c r="C10" s="4">
        <v>84757</v>
      </c>
      <c r="D10" s="4">
        <v>66768</v>
      </c>
      <c r="E10" s="24">
        <f t="shared" si="1"/>
        <v>17989</v>
      </c>
      <c r="F10" s="4">
        <v>25888</v>
      </c>
      <c r="G10" s="24">
        <f t="shared" si="0"/>
        <v>-7899</v>
      </c>
      <c r="H10" s="25"/>
      <c r="I10" s="26"/>
      <c r="J10" s="27"/>
      <c r="K10" s="27"/>
      <c r="L10" s="27"/>
    </row>
    <row r="11" spans="1:12" ht="15">
      <c r="A11" s="28">
        <f t="shared" si="2"/>
        <v>38930</v>
      </c>
      <c r="B11" s="7">
        <v>7</v>
      </c>
      <c r="C11" s="4">
        <v>126211</v>
      </c>
      <c r="D11" s="4">
        <v>85046</v>
      </c>
      <c r="E11" s="24">
        <f t="shared" si="1"/>
        <v>41165</v>
      </c>
      <c r="F11" s="4">
        <f>32066+1542</f>
        <v>33608</v>
      </c>
      <c r="G11" s="24">
        <f t="shared" si="0"/>
        <v>7557</v>
      </c>
      <c r="H11" s="25"/>
      <c r="I11" s="26"/>
      <c r="J11" s="27"/>
      <c r="K11" s="27"/>
      <c r="L11" s="27"/>
    </row>
    <row r="12" spans="1:12" ht="15">
      <c r="A12" s="28">
        <f t="shared" si="2"/>
        <v>38961</v>
      </c>
      <c r="B12" s="7">
        <v>8</v>
      </c>
      <c r="C12" s="4">
        <v>93902</v>
      </c>
      <c r="D12" s="4">
        <v>72082</v>
      </c>
      <c r="E12" s="24">
        <f t="shared" si="1"/>
        <v>21820</v>
      </c>
      <c r="F12" s="4">
        <f>27605+4234</f>
        <v>31839</v>
      </c>
      <c r="G12" s="24">
        <f t="shared" si="0"/>
        <v>-10019</v>
      </c>
      <c r="H12" s="25"/>
      <c r="I12" s="26"/>
      <c r="J12" s="27"/>
      <c r="K12" s="27"/>
      <c r="L12" s="27"/>
    </row>
    <row r="13" spans="1:12" ht="15">
      <c r="A13" s="28">
        <f t="shared" si="2"/>
        <v>38991</v>
      </c>
      <c r="B13" s="7">
        <v>9</v>
      </c>
      <c r="C13" s="4">
        <v>197252</v>
      </c>
      <c r="D13" s="4">
        <v>124211</v>
      </c>
      <c r="E13" s="24">
        <f t="shared" si="1"/>
        <v>73041</v>
      </c>
      <c r="F13" s="4">
        <f>28094+2012</f>
        <v>30106</v>
      </c>
      <c r="G13" s="24">
        <f t="shared" si="0"/>
        <v>42935</v>
      </c>
      <c r="H13" s="25"/>
      <c r="I13" s="26"/>
      <c r="J13" s="27"/>
      <c r="K13" s="27"/>
      <c r="L13" s="27"/>
    </row>
    <row r="14" spans="1:12" ht="15">
      <c r="A14" s="28">
        <f t="shared" si="2"/>
        <v>39022</v>
      </c>
      <c r="B14" s="7">
        <v>10</v>
      </c>
      <c r="C14" s="4">
        <v>254241</v>
      </c>
      <c r="D14" s="4">
        <v>194177</v>
      </c>
      <c r="E14" s="24">
        <f t="shared" si="1"/>
        <v>60064</v>
      </c>
      <c r="F14" s="4">
        <f>39842+2240</f>
        <v>42082</v>
      </c>
      <c r="G14" s="24">
        <f t="shared" si="0"/>
        <v>17982</v>
      </c>
      <c r="H14" s="25"/>
      <c r="I14" s="26"/>
      <c r="J14" s="27"/>
      <c r="K14" s="27"/>
      <c r="L14" s="27"/>
    </row>
    <row r="15" spans="1:12" ht="15">
      <c r="A15" s="28">
        <f t="shared" si="2"/>
        <v>39052</v>
      </c>
      <c r="B15" s="7">
        <v>11</v>
      </c>
      <c r="C15" s="4">
        <v>206000</v>
      </c>
      <c r="D15" s="4">
        <v>146027</v>
      </c>
      <c r="E15" s="24">
        <f t="shared" si="1"/>
        <v>59973</v>
      </c>
      <c r="F15" s="4">
        <f>48310+5212</f>
        <v>53522</v>
      </c>
      <c r="G15" s="24">
        <f t="shared" si="0"/>
        <v>6451</v>
      </c>
      <c r="H15" s="25"/>
      <c r="I15" s="26">
        <f>IF($D$1-1&gt;=B15,SUM(C4:C15),#N/A)</f>
        <v>1665731</v>
      </c>
      <c r="J15" s="27">
        <f>IF($D$1-1&gt;=B15,SUM(E4:E15)/I15,#N/A)</f>
        <v>0.23610414886917516</v>
      </c>
      <c r="K15" s="27">
        <f>IF($D$1-1&gt;=B15,SUM(F4:F15)/I15,#N/A)</f>
        <v>0.2288874974410634</v>
      </c>
      <c r="L15" s="27">
        <f>IF($D$1-1&gt;=B15,SUM(G4:G15)/I15,#N/A)</f>
        <v>0.0072166514281117415</v>
      </c>
    </row>
    <row r="16" spans="1:12" ht="15">
      <c r="A16" s="28">
        <f t="shared" si="2"/>
        <v>39083</v>
      </c>
      <c r="B16" s="7">
        <v>12</v>
      </c>
      <c r="C16" s="4">
        <v>140006</v>
      </c>
      <c r="D16" s="4">
        <v>89356</v>
      </c>
      <c r="E16" s="24">
        <f t="shared" si="1"/>
        <v>50650</v>
      </c>
      <c r="F16" s="4">
        <f>33475+2511</f>
        <v>35986</v>
      </c>
      <c r="G16" s="24">
        <f t="shared" si="0"/>
        <v>14664</v>
      </c>
      <c r="H16" s="25"/>
      <c r="I16" s="26">
        <f aca="true" t="shared" si="3" ref="I16:I22">IF($D$1-1&gt;=B16,SUM(C5:C16),#N/A)</f>
        <v>1671413</v>
      </c>
      <c r="J16" s="27">
        <f aca="true" t="shared" si="4" ref="J16:J22">IF($D$1-1&gt;=B16,SUM(E5:E16)/I16,#N/A)</f>
        <v>0.35672930628157135</v>
      </c>
      <c r="K16" s="27">
        <f aca="true" t="shared" si="5" ref="K16:K22">IF($D$1-1&gt;=B16,SUM(F5:F16)/I16,#N/A)</f>
        <v>0.23128215467990257</v>
      </c>
      <c r="L16" s="27">
        <f aca="true" t="shared" si="6" ref="L16:L22">IF($D$1-1&gt;=B16,SUM(G5:G16)/I16,#N/A)</f>
        <v>0.12544715160166878</v>
      </c>
    </row>
    <row r="17" spans="1:12" ht="15">
      <c r="A17" s="28">
        <f t="shared" si="2"/>
        <v>39114</v>
      </c>
      <c r="B17" s="7">
        <v>13</v>
      </c>
      <c r="C17" s="4">
        <v>102693</v>
      </c>
      <c r="D17" s="4">
        <v>65994</v>
      </c>
      <c r="E17" s="24">
        <f t="shared" si="1"/>
        <v>36699</v>
      </c>
      <c r="F17" s="4">
        <f>31737+3559</f>
        <v>35296</v>
      </c>
      <c r="G17" s="24">
        <f t="shared" si="0"/>
        <v>1403</v>
      </c>
      <c r="H17" s="25"/>
      <c r="I17" s="26">
        <f t="shared" si="3"/>
        <v>1707339</v>
      </c>
      <c r="J17" s="27">
        <f t="shared" si="4"/>
        <v>0.3420509928022496</v>
      </c>
      <c r="K17" s="27">
        <f t="shared" si="5"/>
        <v>0.23442854641052538</v>
      </c>
      <c r="L17" s="27">
        <f t="shared" si="6"/>
        <v>0.10762244639172419</v>
      </c>
    </row>
    <row r="18" spans="1:12" ht="15">
      <c r="A18" s="28">
        <f t="shared" si="2"/>
        <v>39142</v>
      </c>
      <c r="B18" s="7">
        <v>14</v>
      </c>
      <c r="C18" s="4">
        <v>193284</v>
      </c>
      <c r="D18" s="4">
        <v>132497</v>
      </c>
      <c r="E18" s="24">
        <f t="shared" si="1"/>
        <v>60787</v>
      </c>
      <c r="F18" s="4">
        <f>44734+4589</f>
        <v>49323</v>
      </c>
      <c r="G18" s="24">
        <f t="shared" si="0"/>
        <v>11464</v>
      </c>
      <c r="H18" s="25"/>
      <c r="I18" s="26">
        <f t="shared" si="3"/>
        <v>1793643</v>
      </c>
      <c r="J18" s="27">
        <f t="shared" si="4"/>
        <v>0.2769770796083725</v>
      </c>
      <c r="K18" s="27">
        <f t="shared" si="5"/>
        <v>0.23375220152505263</v>
      </c>
      <c r="L18" s="27">
        <f t="shared" si="6"/>
        <v>0.04322487808331981</v>
      </c>
    </row>
    <row r="19" spans="1:12" ht="15">
      <c r="A19" s="28">
        <f t="shared" si="2"/>
        <v>39173</v>
      </c>
      <c r="B19" s="7">
        <v>15</v>
      </c>
      <c r="C19" s="4">
        <v>121785</v>
      </c>
      <c r="D19" s="4">
        <v>95410</v>
      </c>
      <c r="E19" s="24">
        <f t="shared" si="1"/>
        <v>26375</v>
      </c>
      <c r="F19" s="4">
        <f>25896+2606</f>
        <v>28502</v>
      </c>
      <c r="G19" s="24">
        <f t="shared" si="0"/>
        <v>-2127</v>
      </c>
      <c r="H19" s="25"/>
      <c r="I19" s="26">
        <f t="shared" si="3"/>
        <v>1802590</v>
      </c>
      <c r="J19" s="27">
        <f t="shared" si="4"/>
        <v>0.2894063541903594</v>
      </c>
      <c r="K19" s="27">
        <f t="shared" si="5"/>
        <v>0.2314331045883978</v>
      </c>
      <c r="L19" s="27">
        <f t="shared" si="6"/>
        <v>0.057973249601961624</v>
      </c>
    </row>
    <row r="20" spans="1:12" ht="15">
      <c r="A20" s="28">
        <f t="shared" si="2"/>
        <v>39203</v>
      </c>
      <c r="B20" s="7">
        <v>16</v>
      </c>
      <c r="C20" s="4">
        <v>217359</v>
      </c>
      <c r="D20" s="4">
        <v>106200</v>
      </c>
      <c r="E20" s="24">
        <f t="shared" si="1"/>
        <v>111159</v>
      </c>
      <c r="F20" s="4">
        <f>31847+12.22</f>
        <v>31859.22</v>
      </c>
      <c r="G20" s="24">
        <f t="shared" si="0"/>
        <v>79299.78</v>
      </c>
      <c r="H20" s="25"/>
      <c r="I20" s="26">
        <f t="shared" si="3"/>
        <v>1885734</v>
      </c>
      <c r="J20" s="27">
        <f t="shared" si="4"/>
        <v>0.31186370930364515</v>
      </c>
      <c r="K20" s="27">
        <f t="shared" si="5"/>
        <v>0.22719865049895688</v>
      </c>
      <c r="L20" s="27">
        <f t="shared" si="6"/>
        <v>0.08466505880468825</v>
      </c>
    </row>
    <row r="21" spans="1:12" ht="15">
      <c r="A21" s="28">
        <f t="shared" si="2"/>
        <v>39234</v>
      </c>
      <c r="B21" s="7">
        <v>17</v>
      </c>
      <c r="C21" s="4">
        <v>188221</v>
      </c>
      <c r="D21" s="4">
        <v>116663</v>
      </c>
      <c r="E21" s="24">
        <f t="shared" si="1"/>
        <v>71558</v>
      </c>
      <c r="F21" s="4">
        <f>35378+5398</f>
        <v>40776</v>
      </c>
      <c r="G21" s="24">
        <f t="shared" si="0"/>
        <v>30782</v>
      </c>
      <c r="H21" s="25"/>
      <c r="I21" s="26">
        <f t="shared" si="3"/>
        <v>1925711</v>
      </c>
      <c r="J21" s="27">
        <f t="shared" si="4"/>
        <v>0.3278165830698376</v>
      </c>
      <c r="K21" s="27">
        <f t="shared" si="5"/>
        <v>0.2278572537623766</v>
      </c>
      <c r="L21" s="27">
        <f t="shared" si="6"/>
        <v>0.09995932930746099</v>
      </c>
    </row>
    <row r="22" spans="1:12" ht="15">
      <c r="A22" s="28">
        <f t="shared" si="2"/>
        <v>39264</v>
      </c>
      <c r="B22" s="7">
        <v>18</v>
      </c>
      <c r="C22" s="4">
        <v>241339</v>
      </c>
      <c r="D22" s="4">
        <v>169144</v>
      </c>
      <c r="E22" s="24">
        <f t="shared" si="1"/>
        <v>72195</v>
      </c>
      <c r="F22" s="4">
        <f>34873+2335</f>
        <v>37208</v>
      </c>
      <c r="G22" s="24">
        <f>C22-D22-F22</f>
        <v>34987</v>
      </c>
      <c r="H22" s="25"/>
      <c r="I22" s="26">
        <f t="shared" si="3"/>
        <v>2082293</v>
      </c>
      <c r="J22" s="27">
        <f t="shared" si="4"/>
        <v>0.3291976681475662</v>
      </c>
      <c r="K22" s="27">
        <f t="shared" si="5"/>
        <v>0.21615940696146027</v>
      </c>
      <c r="L22" s="27">
        <f t="shared" si="6"/>
        <v>0.1130382611861059</v>
      </c>
    </row>
    <row r="23" spans="1:12" ht="15">
      <c r="A23" s="28">
        <f t="shared" si="2"/>
        <v>39295</v>
      </c>
      <c r="B23" s="7">
        <v>19</v>
      </c>
      <c r="C23" s="4"/>
      <c r="D23" s="4"/>
      <c r="E23" s="24">
        <f t="shared" si="1"/>
        <v>0</v>
      </c>
      <c r="F23" s="4"/>
      <c r="G23" s="24">
        <f>C23-D23-F23</f>
        <v>0</v>
      </c>
      <c r="H23" s="25"/>
      <c r="I23" s="26" t="e">
        <f aca="true" t="shared" si="7" ref="I23:I52">IF($D$1-1&gt;=B23,SUM(C12:C23),#N/A)</f>
        <v>#N/A</v>
      </c>
      <c r="J23" s="27" t="e">
        <f aca="true" t="shared" si="8" ref="J23:J52">IF($D$1-1&gt;=B23,SUM(E12:E23)/I23,#N/A)</f>
        <v>#N/A</v>
      </c>
      <c r="K23" s="27" t="e">
        <f aca="true" t="shared" si="9" ref="K23:K52">IF($D$1-1&gt;=B23,SUM(F12:F23)/I23,#N/A)</f>
        <v>#N/A</v>
      </c>
      <c r="L23" s="27" t="e">
        <f aca="true" t="shared" si="10" ref="L23:L52">IF($D$1-1&gt;=B23,SUM(G12:G23)/I23,#N/A)</f>
        <v>#N/A</v>
      </c>
    </row>
    <row r="24" spans="1:12" ht="15">
      <c r="A24" s="28">
        <f t="shared" si="2"/>
        <v>39326</v>
      </c>
      <c r="B24" s="7">
        <v>20</v>
      </c>
      <c r="C24" s="4"/>
      <c r="D24" s="4"/>
      <c r="E24" s="24">
        <f aca="true" t="shared" si="11" ref="E24:E52">C24-D24</f>
        <v>0</v>
      </c>
      <c r="F24" s="4"/>
      <c r="G24" s="24">
        <f aca="true" t="shared" si="12" ref="G24:G52">C24-D24-F24</f>
        <v>0</v>
      </c>
      <c r="H24" s="25"/>
      <c r="I24" s="26" t="e">
        <f t="shared" si="7"/>
        <v>#N/A</v>
      </c>
      <c r="J24" s="27" t="e">
        <f t="shared" si="8"/>
        <v>#N/A</v>
      </c>
      <c r="K24" s="27" t="e">
        <f t="shared" si="9"/>
        <v>#N/A</v>
      </c>
      <c r="L24" s="27" t="e">
        <f t="shared" si="10"/>
        <v>#N/A</v>
      </c>
    </row>
    <row r="25" spans="1:12" ht="15">
      <c r="A25" s="28">
        <f t="shared" si="2"/>
        <v>39356</v>
      </c>
      <c r="B25" s="7">
        <v>21</v>
      </c>
      <c r="C25" s="4"/>
      <c r="D25" s="4"/>
      <c r="E25" s="24">
        <f t="shared" si="11"/>
        <v>0</v>
      </c>
      <c r="F25" s="4"/>
      <c r="G25" s="24">
        <f t="shared" si="12"/>
        <v>0</v>
      </c>
      <c r="H25" s="25"/>
      <c r="I25" s="26" t="e">
        <f t="shared" si="7"/>
        <v>#N/A</v>
      </c>
      <c r="J25" s="27" t="e">
        <f t="shared" si="8"/>
        <v>#N/A</v>
      </c>
      <c r="K25" s="27" t="e">
        <f t="shared" si="9"/>
        <v>#N/A</v>
      </c>
      <c r="L25" s="27" t="e">
        <f t="shared" si="10"/>
        <v>#N/A</v>
      </c>
    </row>
    <row r="26" spans="1:12" ht="15">
      <c r="A26" s="28">
        <f t="shared" si="2"/>
        <v>39387</v>
      </c>
      <c r="B26" s="7">
        <v>22</v>
      </c>
      <c r="C26" s="4"/>
      <c r="D26" s="4"/>
      <c r="E26" s="24">
        <f t="shared" si="11"/>
        <v>0</v>
      </c>
      <c r="F26" s="4"/>
      <c r="G26" s="24">
        <f t="shared" si="12"/>
        <v>0</v>
      </c>
      <c r="H26" s="25"/>
      <c r="I26" s="26" t="e">
        <f t="shared" si="7"/>
        <v>#N/A</v>
      </c>
      <c r="J26" s="27" t="e">
        <f t="shared" si="8"/>
        <v>#N/A</v>
      </c>
      <c r="K26" s="27" t="e">
        <f t="shared" si="9"/>
        <v>#N/A</v>
      </c>
      <c r="L26" s="27" t="e">
        <f t="shared" si="10"/>
        <v>#N/A</v>
      </c>
    </row>
    <row r="27" spans="1:12" ht="15">
      <c r="A27" s="28">
        <f t="shared" si="2"/>
        <v>39417</v>
      </c>
      <c r="B27" s="7">
        <v>23</v>
      </c>
      <c r="C27" s="4"/>
      <c r="D27" s="4"/>
      <c r="E27" s="24">
        <f t="shared" si="11"/>
        <v>0</v>
      </c>
      <c r="F27" s="4"/>
      <c r="G27" s="24">
        <f t="shared" si="12"/>
        <v>0</v>
      </c>
      <c r="H27" s="25"/>
      <c r="I27" s="26" t="e">
        <f t="shared" si="7"/>
        <v>#N/A</v>
      </c>
      <c r="J27" s="27" t="e">
        <f t="shared" si="8"/>
        <v>#N/A</v>
      </c>
      <c r="K27" s="27" t="e">
        <f t="shared" si="9"/>
        <v>#N/A</v>
      </c>
      <c r="L27" s="27" t="e">
        <f t="shared" si="10"/>
        <v>#N/A</v>
      </c>
    </row>
    <row r="28" spans="1:12" ht="15">
      <c r="A28" s="28">
        <f t="shared" si="2"/>
        <v>39448</v>
      </c>
      <c r="B28" s="7">
        <v>24</v>
      </c>
      <c r="C28" s="4"/>
      <c r="D28" s="4"/>
      <c r="E28" s="24">
        <f t="shared" si="11"/>
        <v>0</v>
      </c>
      <c r="F28" s="4"/>
      <c r="G28" s="24">
        <f t="shared" si="12"/>
        <v>0</v>
      </c>
      <c r="H28" s="25"/>
      <c r="I28" s="26" t="e">
        <f t="shared" si="7"/>
        <v>#N/A</v>
      </c>
      <c r="J28" s="27" t="e">
        <f t="shared" si="8"/>
        <v>#N/A</v>
      </c>
      <c r="K28" s="27" t="e">
        <f t="shared" si="9"/>
        <v>#N/A</v>
      </c>
      <c r="L28" s="27" t="e">
        <f t="shared" si="10"/>
        <v>#N/A</v>
      </c>
    </row>
    <row r="29" spans="1:12" ht="15">
      <c r="A29" s="28">
        <f t="shared" si="2"/>
        <v>39479</v>
      </c>
      <c r="B29" s="7">
        <v>25</v>
      </c>
      <c r="C29" s="4"/>
      <c r="D29" s="4"/>
      <c r="E29" s="24">
        <f t="shared" si="11"/>
        <v>0</v>
      </c>
      <c r="F29" s="4"/>
      <c r="G29" s="24">
        <f t="shared" si="12"/>
        <v>0</v>
      </c>
      <c r="H29" s="25"/>
      <c r="I29" s="26" t="e">
        <f t="shared" si="7"/>
        <v>#N/A</v>
      </c>
      <c r="J29" s="27" t="e">
        <f t="shared" si="8"/>
        <v>#N/A</v>
      </c>
      <c r="K29" s="27" t="e">
        <f t="shared" si="9"/>
        <v>#N/A</v>
      </c>
      <c r="L29" s="27" t="e">
        <f t="shared" si="10"/>
        <v>#N/A</v>
      </c>
    </row>
    <row r="30" spans="1:12" ht="15">
      <c r="A30" s="28">
        <f t="shared" si="2"/>
        <v>39508</v>
      </c>
      <c r="B30" s="7">
        <v>26</v>
      </c>
      <c r="C30" s="4"/>
      <c r="D30" s="4"/>
      <c r="E30" s="24">
        <f t="shared" si="11"/>
        <v>0</v>
      </c>
      <c r="F30" s="4"/>
      <c r="G30" s="24">
        <f t="shared" si="12"/>
        <v>0</v>
      </c>
      <c r="H30" s="25"/>
      <c r="I30" s="26" t="e">
        <f t="shared" si="7"/>
        <v>#N/A</v>
      </c>
      <c r="J30" s="27" t="e">
        <f t="shared" si="8"/>
        <v>#N/A</v>
      </c>
      <c r="K30" s="27" t="e">
        <f t="shared" si="9"/>
        <v>#N/A</v>
      </c>
      <c r="L30" s="27" t="e">
        <f t="shared" si="10"/>
        <v>#N/A</v>
      </c>
    </row>
    <row r="31" spans="1:12" ht="15">
      <c r="A31" s="28">
        <f t="shared" si="2"/>
        <v>39539</v>
      </c>
      <c r="B31" s="7">
        <v>27</v>
      </c>
      <c r="C31" s="4"/>
      <c r="D31" s="4"/>
      <c r="E31" s="24">
        <f t="shared" si="11"/>
        <v>0</v>
      </c>
      <c r="F31" s="4"/>
      <c r="G31" s="24">
        <f t="shared" si="12"/>
        <v>0</v>
      </c>
      <c r="H31" s="25"/>
      <c r="I31" s="26" t="e">
        <f t="shared" si="7"/>
        <v>#N/A</v>
      </c>
      <c r="J31" s="27" t="e">
        <f t="shared" si="8"/>
        <v>#N/A</v>
      </c>
      <c r="K31" s="27" t="e">
        <f t="shared" si="9"/>
        <v>#N/A</v>
      </c>
      <c r="L31" s="27" t="e">
        <f t="shared" si="10"/>
        <v>#N/A</v>
      </c>
    </row>
    <row r="32" spans="1:12" ht="15">
      <c r="A32" s="28">
        <f t="shared" si="2"/>
        <v>39569</v>
      </c>
      <c r="B32" s="7">
        <v>28</v>
      </c>
      <c r="C32" s="4"/>
      <c r="D32" s="4"/>
      <c r="E32" s="24">
        <f t="shared" si="11"/>
        <v>0</v>
      </c>
      <c r="F32" s="4"/>
      <c r="G32" s="24">
        <f t="shared" si="12"/>
        <v>0</v>
      </c>
      <c r="H32" s="25"/>
      <c r="I32" s="26" t="e">
        <f t="shared" si="7"/>
        <v>#N/A</v>
      </c>
      <c r="J32" s="27" t="e">
        <f t="shared" si="8"/>
        <v>#N/A</v>
      </c>
      <c r="K32" s="27" t="e">
        <f t="shared" si="9"/>
        <v>#N/A</v>
      </c>
      <c r="L32" s="27" t="e">
        <f t="shared" si="10"/>
        <v>#N/A</v>
      </c>
    </row>
    <row r="33" spans="1:12" ht="15">
      <c r="A33" s="28">
        <f t="shared" si="2"/>
        <v>39600</v>
      </c>
      <c r="B33" s="7">
        <v>29</v>
      </c>
      <c r="C33" s="4"/>
      <c r="D33" s="4"/>
      <c r="E33" s="24">
        <f t="shared" si="11"/>
        <v>0</v>
      </c>
      <c r="F33" s="4"/>
      <c r="G33" s="24">
        <f t="shared" si="12"/>
        <v>0</v>
      </c>
      <c r="H33" s="25"/>
      <c r="I33" s="26" t="e">
        <f t="shared" si="7"/>
        <v>#N/A</v>
      </c>
      <c r="J33" s="27" t="e">
        <f t="shared" si="8"/>
        <v>#N/A</v>
      </c>
      <c r="K33" s="27" t="e">
        <f t="shared" si="9"/>
        <v>#N/A</v>
      </c>
      <c r="L33" s="27" t="e">
        <f t="shared" si="10"/>
        <v>#N/A</v>
      </c>
    </row>
    <row r="34" spans="1:12" ht="15">
      <c r="A34" s="28">
        <f t="shared" si="2"/>
        <v>39630</v>
      </c>
      <c r="B34" s="7">
        <v>30</v>
      </c>
      <c r="C34" s="4"/>
      <c r="D34" s="4"/>
      <c r="E34" s="24">
        <f t="shared" si="11"/>
        <v>0</v>
      </c>
      <c r="F34" s="4"/>
      <c r="G34" s="24">
        <f t="shared" si="12"/>
        <v>0</v>
      </c>
      <c r="H34" s="25"/>
      <c r="I34" s="26" t="e">
        <f t="shared" si="7"/>
        <v>#N/A</v>
      </c>
      <c r="J34" s="27" t="e">
        <f t="shared" si="8"/>
        <v>#N/A</v>
      </c>
      <c r="K34" s="27" t="e">
        <f t="shared" si="9"/>
        <v>#N/A</v>
      </c>
      <c r="L34" s="27" t="e">
        <f t="shared" si="10"/>
        <v>#N/A</v>
      </c>
    </row>
    <row r="35" spans="1:12" ht="15">
      <c r="A35" s="28">
        <f t="shared" si="2"/>
        <v>39661</v>
      </c>
      <c r="B35" s="7">
        <v>31</v>
      </c>
      <c r="C35" s="4"/>
      <c r="D35" s="4"/>
      <c r="E35" s="24">
        <f t="shared" si="11"/>
        <v>0</v>
      </c>
      <c r="F35" s="4"/>
      <c r="G35" s="24">
        <f t="shared" si="12"/>
        <v>0</v>
      </c>
      <c r="H35" s="25"/>
      <c r="I35" s="26" t="e">
        <f t="shared" si="7"/>
        <v>#N/A</v>
      </c>
      <c r="J35" s="27" t="e">
        <f t="shared" si="8"/>
        <v>#N/A</v>
      </c>
      <c r="K35" s="27" t="e">
        <f t="shared" si="9"/>
        <v>#N/A</v>
      </c>
      <c r="L35" s="27" t="e">
        <f t="shared" si="10"/>
        <v>#N/A</v>
      </c>
    </row>
    <row r="36" spans="1:12" ht="15">
      <c r="A36" s="28">
        <f t="shared" si="2"/>
        <v>39692</v>
      </c>
      <c r="B36" s="7">
        <v>32</v>
      </c>
      <c r="C36" s="4"/>
      <c r="D36" s="4"/>
      <c r="E36" s="24">
        <f t="shared" si="11"/>
        <v>0</v>
      </c>
      <c r="F36" s="4"/>
      <c r="G36" s="24">
        <f t="shared" si="12"/>
        <v>0</v>
      </c>
      <c r="H36" s="25"/>
      <c r="I36" s="26" t="e">
        <f t="shared" si="7"/>
        <v>#N/A</v>
      </c>
      <c r="J36" s="27" t="e">
        <f t="shared" si="8"/>
        <v>#N/A</v>
      </c>
      <c r="K36" s="27" t="e">
        <f t="shared" si="9"/>
        <v>#N/A</v>
      </c>
      <c r="L36" s="27" t="e">
        <f t="shared" si="10"/>
        <v>#N/A</v>
      </c>
    </row>
    <row r="37" spans="1:12" ht="15">
      <c r="A37" s="28">
        <f t="shared" si="2"/>
        <v>39722</v>
      </c>
      <c r="B37" s="7">
        <v>33</v>
      </c>
      <c r="C37" s="4"/>
      <c r="D37" s="4"/>
      <c r="E37" s="24">
        <f t="shared" si="11"/>
        <v>0</v>
      </c>
      <c r="F37" s="4"/>
      <c r="G37" s="24">
        <f t="shared" si="12"/>
        <v>0</v>
      </c>
      <c r="H37" s="25"/>
      <c r="I37" s="26" t="e">
        <f t="shared" si="7"/>
        <v>#N/A</v>
      </c>
      <c r="J37" s="27" t="e">
        <f t="shared" si="8"/>
        <v>#N/A</v>
      </c>
      <c r="K37" s="27" t="e">
        <f t="shared" si="9"/>
        <v>#N/A</v>
      </c>
      <c r="L37" s="27" t="e">
        <f t="shared" si="10"/>
        <v>#N/A</v>
      </c>
    </row>
    <row r="38" spans="1:12" ht="15">
      <c r="A38" s="28">
        <f t="shared" si="2"/>
        <v>39753</v>
      </c>
      <c r="B38" s="7">
        <v>34</v>
      </c>
      <c r="C38" s="4"/>
      <c r="D38" s="4"/>
      <c r="E38" s="24">
        <f t="shared" si="11"/>
        <v>0</v>
      </c>
      <c r="F38" s="4"/>
      <c r="G38" s="24">
        <f t="shared" si="12"/>
        <v>0</v>
      </c>
      <c r="H38" s="25"/>
      <c r="I38" s="26" t="e">
        <f t="shared" si="7"/>
        <v>#N/A</v>
      </c>
      <c r="J38" s="27" t="e">
        <f t="shared" si="8"/>
        <v>#N/A</v>
      </c>
      <c r="K38" s="27" t="e">
        <f t="shared" si="9"/>
        <v>#N/A</v>
      </c>
      <c r="L38" s="27" t="e">
        <f t="shared" si="10"/>
        <v>#N/A</v>
      </c>
    </row>
    <row r="39" spans="1:12" ht="15">
      <c r="A39" s="28">
        <f t="shared" si="2"/>
        <v>39783</v>
      </c>
      <c r="B39" s="7">
        <v>35</v>
      </c>
      <c r="C39" s="4"/>
      <c r="D39" s="4"/>
      <c r="E39" s="24">
        <f t="shared" si="11"/>
        <v>0</v>
      </c>
      <c r="F39" s="4"/>
      <c r="G39" s="24">
        <f t="shared" si="12"/>
        <v>0</v>
      </c>
      <c r="H39" s="25"/>
      <c r="I39" s="26" t="e">
        <f t="shared" si="7"/>
        <v>#N/A</v>
      </c>
      <c r="J39" s="27" t="e">
        <f t="shared" si="8"/>
        <v>#N/A</v>
      </c>
      <c r="K39" s="27" t="e">
        <f t="shared" si="9"/>
        <v>#N/A</v>
      </c>
      <c r="L39" s="27" t="e">
        <f t="shared" si="10"/>
        <v>#N/A</v>
      </c>
    </row>
    <row r="40" spans="1:12" ht="15">
      <c r="A40" s="28">
        <f t="shared" si="2"/>
        <v>39814</v>
      </c>
      <c r="B40" s="7">
        <v>36</v>
      </c>
      <c r="C40" s="4"/>
      <c r="D40" s="4"/>
      <c r="E40" s="24">
        <f t="shared" si="11"/>
        <v>0</v>
      </c>
      <c r="F40" s="4"/>
      <c r="G40" s="24">
        <f t="shared" si="12"/>
        <v>0</v>
      </c>
      <c r="H40" s="25"/>
      <c r="I40" s="26" t="e">
        <f t="shared" si="7"/>
        <v>#N/A</v>
      </c>
      <c r="J40" s="27" t="e">
        <f t="shared" si="8"/>
        <v>#N/A</v>
      </c>
      <c r="K40" s="27" t="e">
        <f t="shared" si="9"/>
        <v>#N/A</v>
      </c>
      <c r="L40" s="27" t="e">
        <f t="shared" si="10"/>
        <v>#N/A</v>
      </c>
    </row>
    <row r="41" spans="1:12" ht="15">
      <c r="A41" s="28">
        <f t="shared" si="2"/>
        <v>39845</v>
      </c>
      <c r="B41" s="7">
        <v>37</v>
      </c>
      <c r="C41" s="4"/>
      <c r="D41" s="4"/>
      <c r="E41" s="24">
        <f t="shared" si="11"/>
        <v>0</v>
      </c>
      <c r="F41" s="4"/>
      <c r="G41" s="24">
        <f t="shared" si="12"/>
        <v>0</v>
      </c>
      <c r="H41" s="25"/>
      <c r="I41" s="26" t="e">
        <f t="shared" si="7"/>
        <v>#N/A</v>
      </c>
      <c r="J41" s="27" t="e">
        <f t="shared" si="8"/>
        <v>#N/A</v>
      </c>
      <c r="K41" s="27" t="e">
        <f t="shared" si="9"/>
        <v>#N/A</v>
      </c>
      <c r="L41" s="27" t="e">
        <f t="shared" si="10"/>
        <v>#N/A</v>
      </c>
    </row>
    <row r="42" spans="1:12" ht="15">
      <c r="A42" s="28">
        <f t="shared" si="2"/>
        <v>39873</v>
      </c>
      <c r="B42" s="7">
        <v>38</v>
      </c>
      <c r="C42" s="4"/>
      <c r="D42" s="4"/>
      <c r="E42" s="24">
        <f t="shared" si="11"/>
        <v>0</v>
      </c>
      <c r="F42" s="4"/>
      <c r="G42" s="24">
        <f t="shared" si="12"/>
        <v>0</v>
      </c>
      <c r="H42" s="25"/>
      <c r="I42" s="26" t="e">
        <f t="shared" si="7"/>
        <v>#N/A</v>
      </c>
      <c r="J42" s="27" t="e">
        <f t="shared" si="8"/>
        <v>#N/A</v>
      </c>
      <c r="K42" s="27" t="e">
        <f t="shared" si="9"/>
        <v>#N/A</v>
      </c>
      <c r="L42" s="27" t="e">
        <f t="shared" si="10"/>
        <v>#N/A</v>
      </c>
    </row>
    <row r="43" spans="1:12" ht="15">
      <c r="A43" s="28">
        <f t="shared" si="2"/>
        <v>39904</v>
      </c>
      <c r="B43" s="7">
        <v>39</v>
      </c>
      <c r="C43" s="4"/>
      <c r="D43" s="4"/>
      <c r="E43" s="24">
        <f t="shared" si="11"/>
        <v>0</v>
      </c>
      <c r="F43" s="4"/>
      <c r="G43" s="24">
        <f t="shared" si="12"/>
        <v>0</v>
      </c>
      <c r="H43" s="25"/>
      <c r="I43" s="26" t="e">
        <f t="shared" si="7"/>
        <v>#N/A</v>
      </c>
      <c r="J43" s="27" t="e">
        <f t="shared" si="8"/>
        <v>#N/A</v>
      </c>
      <c r="K43" s="27" t="e">
        <f t="shared" si="9"/>
        <v>#N/A</v>
      </c>
      <c r="L43" s="27" t="e">
        <f t="shared" si="10"/>
        <v>#N/A</v>
      </c>
    </row>
    <row r="44" spans="1:12" ht="15">
      <c r="A44" s="28">
        <f t="shared" si="2"/>
        <v>39934</v>
      </c>
      <c r="B44" s="7">
        <v>40</v>
      </c>
      <c r="C44" s="4"/>
      <c r="D44" s="4"/>
      <c r="E44" s="24">
        <f t="shared" si="11"/>
        <v>0</v>
      </c>
      <c r="F44" s="4"/>
      <c r="G44" s="24">
        <f t="shared" si="12"/>
        <v>0</v>
      </c>
      <c r="H44" s="25"/>
      <c r="I44" s="26" t="e">
        <f t="shared" si="7"/>
        <v>#N/A</v>
      </c>
      <c r="J44" s="27" t="e">
        <f t="shared" si="8"/>
        <v>#N/A</v>
      </c>
      <c r="K44" s="27" t="e">
        <f t="shared" si="9"/>
        <v>#N/A</v>
      </c>
      <c r="L44" s="27" t="e">
        <f t="shared" si="10"/>
        <v>#N/A</v>
      </c>
    </row>
    <row r="45" spans="1:12" ht="15">
      <c r="A45" s="28">
        <f t="shared" si="2"/>
        <v>39965</v>
      </c>
      <c r="B45" s="7">
        <v>41</v>
      </c>
      <c r="C45" s="4"/>
      <c r="D45" s="4"/>
      <c r="E45" s="24">
        <f t="shared" si="11"/>
        <v>0</v>
      </c>
      <c r="F45" s="4"/>
      <c r="G45" s="24">
        <f t="shared" si="12"/>
        <v>0</v>
      </c>
      <c r="H45" s="25"/>
      <c r="I45" s="26" t="e">
        <f t="shared" si="7"/>
        <v>#N/A</v>
      </c>
      <c r="J45" s="27" t="e">
        <f t="shared" si="8"/>
        <v>#N/A</v>
      </c>
      <c r="K45" s="27" t="e">
        <f t="shared" si="9"/>
        <v>#N/A</v>
      </c>
      <c r="L45" s="27" t="e">
        <f t="shared" si="10"/>
        <v>#N/A</v>
      </c>
    </row>
    <row r="46" spans="1:12" ht="15">
      <c r="A46" s="28">
        <f t="shared" si="2"/>
        <v>39995</v>
      </c>
      <c r="B46" s="7">
        <v>42</v>
      </c>
      <c r="C46" s="4"/>
      <c r="D46" s="4"/>
      <c r="E46" s="24">
        <f t="shared" si="11"/>
        <v>0</v>
      </c>
      <c r="F46" s="4"/>
      <c r="G46" s="24">
        <f t="shared" si="12"/>
        <v>0</v>
      </c>
      <c r="H46" s="25"/>
      <c r="I46" s="26" t="e">
        <f t="shared" si="7"/>
        <v>#N/A</v>
      </c>
      <c r="J46" s="27" t="e">
        <f t="shared" si="8"/>
        <v>#N/A</v>
      </c>
      <c r="K46" s="27" t="e">
        <f t="shared" si="9"/>
        <v>#N/A</v>
      </c>
      <c r="L46" s="27" t="e">
        <f t="shared" si="10"/>
        <v>#N/A</v>
      </c>
    </row>
    <row r="47" spans="1:12" ht="15">
      <c r="A47" s="28">
        <f t="shared" si="2"/>
        <v>40026</v>
      </c>
      <c r="B47" s="7">
        <v>43</v>
      </c>
      <c r="C47" s="4"/>
      <c r="D47" s="4"/>
      <c r="E47" s="24">
        <f t="shared" si="11"/>
        <v>0</v>
      </c>
      <c r="F47" s="4"/>
      <c r="G47" s="24">
        <f t="shared" si="12"/>
        <v>0</v>
      </c>
      <c r="H47" s="25"/>
      <c r="I47" s="26" t="e">
        <f t="shared" si="7"/>
        <v>#N/A</v>
      </c>
      <c r="J47" s="27" t="e">
        <f t="shared" si="8"/>
        <v>#N/A</v>
      </c>
      <c r="K47" s="27" t="e">
        <f t="shared" si="9"/>
        <v>#N/A</v>
      </c>
      <c r="L47" s="27" t="e">
        <f t="shared" si="10"/>
        <v>#N/A</v>
      </c>
    </row>
    <row r="48" spans="1:12" ht="15">
      <c r="A48" s="28">
        <f t="shared" si="2"/>
        <v>40057</v>
      </c>
      <c r="B48" s="7">
        <v>44</v>
      </c>
      <c r="C48" s="4"/>
      <c r="D48" s="4"/>
      <c r="E48" s="24">
        <f t="shared" si="11"/>
        <v>0</v>
      </c>
      <c r="F48" s="4"/>
      <c r="G48" s="24">
        <f t="shared" si="12"/>
        <v>0</v>
      </c>
      <c r="H48" s="25"/>
      <c r="I48" s="26" t="e">
        <f t="shared" si="7"/>
        <v>#N/A</v>
      </c>
      <c r="J48" s="27" t="e">
        <f t="shared" si="8"/>
        <v>#N/A</v>
      </c>
      <c r="K48" s="27" t="e">
        <f t="shared" si="9"/>
        <v>#N/A</v>
      </c>
      <c r="L48" s="27" t="e">
        <f t="shared" si="10"/>
        <v>#N/A</v>
      </c>
    </row>
    <row r="49" spans="1:12" ht="15">
      <c r="A49" s="28">
        <f t="shared" si="2"/>
        <v>40087</v>
      </c>
      <c r="B49" s="7">
        <v>45</v>
      </c>
      <c r="C49" s="4"/>
      <c r="D49" s="4"/>
      <c r="E49" s="24">
        <f t="shared" si="11"/>
        <v>0</v>
      </c>
      <c r="F49" s="4"/>
      <c r="G49" s="24">
        <f t="shared" si="12"/>
        <v>0</v>
      </c>
      <c r="H49" s="25"/>
      <c r="I49" s="26" t="e">
        <f t="shared" si="7"/>
        <v>#N/A</v>
      </c>
      <c r="J49" s="27" t="e">
        <f t="shared" si="8"/>
        <v>#N/A</v>
      </c>
      <c r="K49" s="27" t="e">
        <f t="shared" si="9"/>
        <v>#N/A</v>
      </c>
      <c r="L49" s="27" t="e">
        <f t="shared" si="10"/>
        <v>#N/A</v>
      </c>
    </row>
    <row r="50" spans="1:12" ht="15">
      <c r="A50" s="28">
        <f t="shared" si="2"/>
        <v>40118</v>
      </c>
      <c r="B50" s="7">
        <v>46</v>
      </c>
      <c r="C50" s="4"/>
      <c r="D50" s="4"/>
      <c r="E50" s="24">
        <f t="shared" si="11"/>
        <v>0</v>
      </c>
      <c r="F50" s="4"/>
      <c r="G50" s="24">
        <f t="shared" si="12"/>
        <v>0</v>
      </c>
      <c r="H50" s="25"/>
      <c r="I50" s="26" t="e">
        <f t="shared" si="7"/>
        <v>#N/A</v>
      </c>
      <c r="J50" s="27" t="e">
        <f t="shared" si="8"/>
        <v>#N/A</v>
      </c>
      <c r="K50" s="27" t="e">
        <f t="shared" si="9"/>
        <v>#N/A</v>
      </c>
      <c r="L50" s="27" t="e">
        <f t="shared" si="10"/>
        <v>#N/A</v>
      </c>
    </row>
    <row r="51" spans="1:12" ht="15">
      <c r="A51" s="28">
        <f t="shared" si="2"/>
        <v>40148</v>
      </c>
      <c r="B51" s="7">
        <v>47</v>
      </c>
      <c r="C51" s="4"/>
      <c r="D51" s="4"/>
      <c r="E51" s="24">
        <f t="shared" si="11"/>
        <v>0</v>
      </c>
      <c r="F51" s="4"/>
      <c r="G51" s="24">
        <f t="shared" si="12"/>
        <v>0</v>
      </c>
      <c r="H51" s="25"/>
      <c r="I51" s="26" t="e">
        <f t="shared" si="7"/>
        <v>#N/A</v>
      </c>
      <c r="J51" s="27" t="e">
        <f t="shared" si="8"/>
        <v>#N/A</v>
      </c>
      <c r="K51" s="27" t="e">
        <f t="shared" si="9"/>
        <v>#N/A</v>
      </c>
      <c r="L51" s="27" t="e">
        <f t="shared" si="10"/>
        <v>#N/A</v>
      </c>
    </row>
    <row r="52" spans="1:12" ht="15">
      <c r="A52" s="28">
        <f t="shared" si="2"/>
        <v>40179</v>
      </c>
      <c r="B52" s="7">
        <v>48</v>
      </c>
      <c r="C52" s="4"/>
      <c r="D52" s="4"/>
      <c r="E52" s="24">
        <f t="shared" si="11"/>
        <v>0</v>
      </c>
      <c r="F52" s="4"/>
      <c r="G52" s="24">
        <f t="shared" si="12"/>
        <v>0</v>
      </c>
      <c r="H52" s="25"/>
      <c r="I52" s="26" t="e">
        <f t="shared" si="7"/>
        <v>#N/A</v>
      </c>
      <c r="J52" s="27" t="e">
        <f t="shared" si="8"/>
        <v>#N/A</v>
      </c>
      <c r="K52" s="27" t="e">
        <f t="shared" si="9"/>
        <v>#N/A</v>
      </c>
      <c r="L52" s="27" t="e">
        <f t="shared" si="10"/>
        <v>#N/A</v>
      </c>
    </row>
  </sheetData>
  <sheetProtection formatCells="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50" zoomScaleNormal="50" zoomScalePageLayoutView="0" workbookViewId="0" topLeftCell="A1">
      <selection activeCell="A25" sqref="A25:IV25"/>
    </sheetView>
  </sheetViews>
  <sheetFormatPr defaultColWidth="9.140625" defaultRowHeight="15"/>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8" r:id="rId2"/>
  <headerFooter>
    <oddHeader>&amp;C&amp;"-,Bold"&amp;16&amp;F</oddHeader>
  </headerFooter>
  <drawing r:id="rId1"/>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25" sqref="A25:IV25"/>
    </sheetView>
  </sheetViews>
  <sheetFormatPr defaultColWidth="9.140625" defaultRowHeight="15"/>
  <cols>
    <col min="1" max="1" width="88.7109375" style="31" customWidth="1"/>
    <col min="2" max="16384" width="9.140625" style="31" customWidth="1"/>
  </cols>
  <sheetData>
    <row r="1" ht="30" customHeight="1">
      <c r="A1" s="30" t="s">
        <v>12</v>
      </c>
    </row>
    <row r="2" ht="15" customHeight="1"/>
    <row r="3" ht="15" customHeight="1">
      <c r="A3" s="32" t="s">
        <v>13</v>
      </c>
    </row>
    <row r="4" ht="15" customHeight="1">
      <c r="A4" s="33"/>
    </row>
    <row r="5" ht="15" customHeight="1">
      <c r="A5" s="34" t="s">
        <v>14</v>
      </c>
    </row>
    <row r="6" ht="62.25" customHeight="1">
      <c r="A6" s="33" t="s">
        <v>15</v>
      </c>
    </row>
    <row r="7" ht="105.75" customHeight="1">
      <c r="A7" s="33" t="s">
        <v>16</v>
      </c>
    </row>
    <row r="8" ht="120" customHeight="1">
      <c r="A8" s="33" t="s">
        <v>17</v>
      </c>
    </row>
    <row r="9" ht="60.75" customHeight="1">
      <c r="A9" s="33" t="s">
        <v>18</v>
      </c>
    </row>
    <row r="10" ht="45.75" customHeight="1">
      <c r="A10" s="33" t="s">
        <v>19</v>
      </c>
    </row>
    <row r="11" ht="15" customHeight="1">
      <c r="A11" s="35"/>
    </row>
    <row r="12" ht="15" customHeight="1">
      <c r="A12" s="34" t="s">
        <v>20</v>
      </c>
    </row>
    <row r="13" ht="15" customHeight="1">
      <c r="A13" s="33" t="s">
        <v>21</v>
      </c>
    </row>
    <row r="14" ht="15" customHeight="1">
      <c r="A14" s="32" t="s">
        <v>22</v>
      </c>
    </row>
    <row r="15" ht="15" customHeight="1">
      <c r="A15" s="33" t="s">
        <v>23</v>
      </c>
    </row>
    <row r="16" ht="30" customHeight="1">
      <c r="A16" s="33" t="s">
        <v>24</v>
      </c>
    </row>
    <row r="17" ht="45.75" customHeight="1">
      <c r="A17" s="33" t="s">
        <v>25</v>
      </c>
    </row>
    <row r="18" ht="30.75" customHeight="1">
      <c r="A18" s="33" t="s">
        <v>26</v>
      </c>
    </row>
    <row r="19" ht="60" customHeight="1">
      <c r="A19" s="33" t="s">
        <v>27</v>
      </c>
    </row>
    <row r="20" ht="15" customHeight="1">
      <c r="A20" s="33" t="s">
        <v>28</v>
      </c>
    </row>
    <row r="21" ht="15" customHeight="1">
      <c r="A21" s="32" t="s">
        <v>29</v>
      </c>
    </row>
    <row r="22" ht="30" customHeight="1">
      <c r="A22" s="33" t="s">
        <v>30</v>
      </c>
    </row>
    <row r="23" ht="105" customHeight="1">
      <c r="A23" s="33" t="s">
        <v>31</v>
      </c>
    </row>
    <row r="24" ht="45" customHeight="1">
      <c r="A24" s="33" t="s">
        <v>32</v>
      </c>
    </row>
    <row r="25" ht="15" customHeight="1">
      <c r="A25" s="36"/>
    </row>
    <row r="26" ht="15" customHeight="1">
      <c r="A26" s="34" t="s">
        <v>33</v>
      </c>
    </row>
    <row r="27" ht="90" customHeight="1">
      <c r="A27" s="33" t="s">
        <v>34</v>
      </c>
    </row>
    <row r="28" ht="60" customHeight="1">
      <c r="A28" s="33" t="s">
        <v>35</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Ranger</dc:creator>
  <cp:keywords/>
  <dc:description/>
  <cp:lastModifiedBy>Julian Ranger</cp:lastModifiedBy>
  <cp:lastPrinted>2007-11-07T21:12:03Z</cp:lastPrinted>
  <dcterms:created xsi:type="dcterms:W3CDTF">2007-08-15T09:54:27Z</dcterms:created>
  <dcterms:modified xsi:type="dcterms:W3CDTF">2007-11-07T22:43:34Z</dcterms:modified>
  <cp:category/>
  <cp:version/>
  <cp:contentType/>
  <cp:contentStatus/>
</cp:coreProperties>
</file>